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45" windowHeight="7860" tabRatio="919" activeTab="0"/>
  </bookViews>
  <sheets>
    <sheet name="自动扶梯装饰预算汇总 " sheetId="1" r:id="rId1"/>
    <sheet name="自动扶梯装饰预算 " sheetId="2" r:id="rId2"/>
  </sheets>
  <definedNames>
    <definedName name="_xlnm.Print_Area" localSheetId="1">'自动扶梯装饰预算 '!#REF!</definedName>
    <definedName name="_xlnm.Print_Area" localSheetId="0">'自动扶梯装饰预算汇总 '!$B$1:$H$6</definedName>
  </definedNames>
  <calcPr fullCalcOnLoad="1"/>
</workbook>
</file>

<file path=xl/sharedStrings.xml><?xml version="1.0" encoding="utf-8"?>
<sst xmlns="http://schemas.openxmlformats.org/spreadsheetml/2006/main" count="180" uniqueCount="63">
  <si>
    <t>序号</t>
  </si>
  <si>
    <t>位置</t>
  </si>
  <si>
    <t>规格</t>
  </si>
  <si>
    <t>台数</t>
  </si>
  <si>
    <t>送审预算(元）</t>
  </si>
  <si>
    <t>提升高度</t>
  </si>
  <si>
    <t>提升角度</t>
  </si>
  <si>
    <t>每台单价</t>
  </si>
  <si>
    <t>小计</t>
  </si>
  <si>
    <t>合计</t>
  </si>
  <si>
    <t>浏阳人民医院扶梯装饰护栏清单</t>
  </si>
  <si>
    <t xml:space="preserve">材料名称 </t>
  </si>
  <si>
    <t>单价（含损耗）</t>
  </si>
  <si>
    <t>损耗</t>
  </si>
  <si>
    <t>每台单价（元）</t>
  </si>
  <si>
    <t>截面宽度计算式</t>
  </si>
  <si>
    <t>截面宽度</t>
  </si>
  <si>
    <t>长度计算式</t>
  </si>
  <si>
    <t>长度</t>
  </si>
  <si>
    <t>工程量（㎡）</t>
  </si>
  <si>
    <t>单位</t>
  </si>
  <si>
    <t>6+6mm夹胶玻璃</t>
  </si>
  <si>
    <t>侧板</t>
  </si>
  <si>
    <t>㎡</t>
  </si>
  <si>
    <t>10%</t>
  </si>
  <si>
    <t>40*60方管</t>
  </si>
  <si>
    <t>龙骨</t>
  </si>
  <si>
    <t>m</t>
  </si>
  <si>
    <t>特制固定件</t>
  </si>
  <si>
    <t>6%</t>
  </si>
  <si>
    <t>不锈钢镜面卡槽</t>
  </si>
  <si>
    <t>卡槽</t>
  </si>
  <si>
    <t>制作费（包括胶带、螺丝、扣件）</t>
  </si>
  <si>
    <t>项</t>
  </si>
  <si>
    <t>运输费</t>
  </si>
  <si>
    <t>安装费</t>
  </si>
  <si>
    <t>利润</t>
  </si>
  <si>
    <t>税</t>
  </si>
  <si>
    <t>总长（底板）=2.867+9+1.36=13.23米</t>
  </si>
  <si>
    <r>
      <t>2</t>
    </r>
    <r>
      <rPr>
        <sz val="10"/>
        <rFont val="宋体"/>
        <family val="0"/>
      </rPr>
      <t>.867+1.36</t>
    </r>
  </si>
  <si>
    <r>
      <t>1</t>
    </r>
    <r>
      <rPr>
        <sz val="10"/>
        <rFont val="宋体"/>
        <family val="0"/>
      </rPr>
      <t>5</t>
    </r>
    <r>
      <rPr>
        <sz val="10"/>
        <rFont val="宋体"/>
        <family val="0"/>
      </rPr>
      <t>%</t>
    </r>
  </si>
  <si>
    <r>
      <t>13.23+1.3</t>
    </r>
    <r>
      <rPr>
        <sz val="10"/>
        <rFont val="宋体"/>
        <family val="0"/>
      </rPr>
      <t>*2</t>
    </r>
  </si>
  <si>
    <r>
      <t>提升高度4.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米玻璃护栏单台</t>
    </r>
  </si>
  <si>
    <r>
      <t>提升高度4.</t>
    </r>
    <r>
      <rPr>
        <b/>
        <sz val="12"/>
        <rFont val="宋体"/>
        <family val="0"/>
      </rPr>
      <t>5</t>
    </r>
    <r>
      <rPr>
        <b/>
        <sz val="12"/>
        <rFont val="宋体"/>
        <family val="0"/>
      </rPr>
      <t>米玻璃护栏单台</t>
    </r>
  </si>
  <si>
    <t>总长（底板）=2.857+8.4+1.941=13.20米</t>
  </si>
  <si>
    <t>2.857+1.941</t>
  </si>
  <si>
    <r>
      <t>13.2+1.3</t>
    </r>
    <r>
      <rPr>
        <sz val="10"/>
        <rFont val="宋体"/>
        <family val="0"/>
      </rPr>
      <t>*2</t>
    </r>
  </si>
  <si>
    <r>
      <t>提升高度5.4</t>
    </r>
    <r>
      <rPr>
        <b/>
        <sz val="12"/>
        <rFont val="宋体"/>
        <family val="0"/>
      </rPr>
      <t>米玻璃护栏单台</t>
    </r>
  </si>
  <si>
    <t>总长（底板）=1.421+10.8+2.775=15米</t>
  </si>
  <si>
    <t>1.421+2.775</t>
  </si>
  <si>
    <r>
      <t>15+1.3</t>
    </r>
    <r>
      <rPr>
        <sz val="10"/>
        <rFont val="宋体"/>
        <family val="0"/>
      </rPr>
      <t>*2</t>
    </r>
  </si>
  <si>
    <t>玻璃护栏</t>
  </si>
  <si>
    <r>
      <t>4.</t>
    </r>
    <r>
      <rPr>
        <sz val="14"/>
        <rFont val="宋体"/>
        <family val="0"/>
      </rPr>
      <t>5</t>
    </r>
    <r>
      <rPr>
        <sz val="14"/>
        <rFont val="宋体"/>
        <family val="0"/>
      </rPr>
      <t>m扶梯</t>
    </r>
  </si>
  <si>
    <r>
      <t>3</t>
    </r>
    <r>
      <rPr>
        <sz val="14"/>
        <rFont val="宋体"/>
        <family val="0"/>
      </rPr>
      <t>0</t>
    </r>
    <r>
      <rPr>
        <sz val="14"/>
        <rFont val="宋体"/>
        <family val="0"/>
      </rPr>
      <t>°</t>
    </r>
  </si>
  <si>
    <r>
      <t>4.2</t>
    </r>
    <r>
      <rPr>
        <sz val="14"/>
        <rFont val="宋体"/>
        <family val="0"/>
      </rPr>
      <t>m扶梯</t>
    </r>
  </si>
  <si>
    <r>
      <t>5.4</t>
    </r>
    <r>
      <rPr>
        <sz val="14"/>
        <rFont val="宋体"/>
        <family val="0"/>
      </rPr>
      <t>m扶梯</t>
    </r>
  </si>
  <si>
    <t>设计费</t>
  </si>
  <si>
    <t>管理费</t>
  </si>
  <si>
    <t>异地施工费</t>
  </si>
  <si>
    <t>6%</t>
  </si>
  <si>
    <r>
      <t xml:space="preserve">          报价单位： 湖南省华迅电梯装饰有限责任公司           2019年</t>
    </r>
    <r>
      <rPr>
        <sz val="18"/>
        <rFont val="宋体"/>
        <family val="0"/>
      </rPr>
      <t>11</t>
    </r>
    <r>
      <rPr>
        <sz val="18"/>
        <rFont val="宋体"/>
        <family val="0"/>
      </rPr>
      <t>月2</t>
    </r>
    <r>
      <rPr>
        <sz val="18"/>
        <rFont val="宋体"/>
        <family val="0"/>
      </rPr>
      <t>5</t>
    </r>
    <r>
      <rPr>
        <sz val="18"/>
        <rFont val="宋体"/>
        <family val="0"/>
      </rPr>
      <t>日</t>
    </r>
  </si>
  <si>
    <t>浏阳人民医院6台自动扶梯护栏装饰预算汇总</t>
  </si>
  <si>
    <t>RMB：捌万零叁佰陆拾柒元整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</si>
</sst>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.000_);[Red]\(0.000\)"/>
    <numFmt numFmtId="179" formatCode="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b/>
      <sz val="10"/>
      <color indexed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1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1">
    <xf numFmtId="0" fontId="0" fillId="0" borderId="0" xfId="0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vertical="center"/>
    </xf>
    <xf numFmtId="177" fontId="2" fillId="0" borderId="10" xfId="0" applyNumberFormat="1" applyFont="1" applyFill="1" applyBorder="1" applyAlignment="1">
      <alignment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9" fontId="7" fillId="0" borderId="0" xfId="0" applyNumberFormat="1" applyFont="1" applyAlignment="1">
      <alignment horizontal="center" vertical="center"/>
    </xf>
    <xf numFmtId="177" fontId="7" fillId="0" borderId="0" xfId="0" applyNumberFormat="1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177" fontId="2" fillId="0" borderId="15" xfId="0" applyNumberFormat="1" applyFont="1" applyFill="1" applyBorder="1" applyAlignment="1">
      <alignment horizontal="center" vertical="center" wrapText="1"/>
    </xf>
    <xf numFmtId="177" fontId="2" fillId="0" borderId="16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 wrapText="1"/>
    </xf>
    <xf numFmtId="179" fontId="4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79" fontId="29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9.00390625" style="16" customWidth="1"/>
    <col min="2" max="2" width="16.75390625" style="16" customWidth="1"/>
    <col min="3" max="3" width="18.75390625" style="16" customWidth="1"/>
    <col min="4" max="4" width="12.00390625" style="16" customWidth="1"/>
    <col min="5" max="5" width="9.50390625" style="16" customWidth="1"/>
    <col min="6" max="6" width="15.50390625" style="17" customWidth="1"/>
    <col min="7" max="7" width="15.625" style="17" customWidth="1"/>
    <col min="8" max="8" width="20.75390625" style="17" customWidth="1"/>
    <col min="9" max="16384" width="9.00390625" style="16" customWidth="1"/>
  </cols>
  <sheetData>
    <row r="1" spans="1:8" ht="36" customHeight="1">
      <c r="A1" s="48" t="s">
        <v>61</v>
      </c>
      <c r="B1" s="49"/>
      <c r="C1" s="49"/>
      <c r="D1" s="49"/>
      <c r="E1" s="49"/>
      <c r="F1" s="49"/>
      <c r="G1" s="49"/>
      <c r="H1" s="50"/>
    </row>
    <row r="2" spans="1:8" ht="28.5" customHeight="1">
      <c r="A2" s="24" t="s">
        <v>0</v>
      </c>
      <c r="B2" s="24" t="s">
        <v>1</v>
      </c>
      <c r="C2" s="24" t="s">
        <v>2</v>
      </c>
      <c r="D2" s="24"/>
      <c r="E2" s="24" t="s">
        <v>3</v>
      </c>
      <c r="F2" s="25" t="s">
        <v>4</v>
      </c>
      <c r="G2" s="25"/>
      <c r="H2" s="25"/>
    </row>
    <row r="3" spans="1:8" ht="36" customHeight="1">
      <c r="A3" s="24"/>
      <c r="B3" s="24"/>
      <c r="C3" s="18" t="s">
        <v>5</v>
      </c>
      <c r="D3" s="20" t="s">
        <v>6</v>
      </c>
      <c r="E3" s="24"/>
      <c r="F3" s="19" t="s">
        <v>7</v>
      </c>
      <c r="G3" s="19" t="s">
        <v>8</v>
      </c>
      <c r="H3" s="19" t="s">
        <v>9</v>
      </c>
    </row>
    <row r="4" spans="1:9" ht="30" customHeight="1">
      <c r="A4" s="21">
        <v>1</v>
      </c>
      <c r="B4" s="43" t="s">
        <v>51</v>
      </c>
      <c r="C4" s="44" t="s">
        <v>52</v>
      </c>
      <c r="D4" s="44" t="s">
        <v>53</v>
      </c>
      <c r="E4" s="18">
        <v>2</v>
      </c>
      <c r="F4" s="19">
        <f>SUM('自动扶梯装饰预算 '!L22)</f>
        <v>13011.929179198558</v>
      </c>
      <c r="G4" s="19">
        <f>F4*E4</f>
        <v>26023.858358397116</v>
      </c>
      <c r="H4" s="25">
        <f>SUM(G4:G6)</f>
        <v>80366.65572233376</v>
      </c>
      <c r="I4" s="23"/>
    </row>
    <row r="5" spans="1:9" ht="30" customHeight="1">
      <c r="A5" s="21">
        <v>2</v>
      </c>
      <c r="B5" s="43" t="s">
        <v>51</v>
      </c>
      <c r="C5" s="44" t="s">
        <v>54</v>
      </c>
      <c r="D5" s="44" t="s">
        <v>53</v>
      </c>
      <c r="E5" s="18">
        <v>2</v>
      </c>
      <c r="F5" s="19">
        <f>SUM('自动扶梯装饰预算 '!L44)</f>
        <v>13052.051387893438</v>
      </c>
      <c r="G5" s="19">
        <f>F5*E5</f>
        <v>26104.102775786876</v>
      </c>
      <c r="H5" s="25"/>
      <c r="I5" s="23"/>
    </row>
    <row r="6" spans="1:9" ht="30" customHeight="1">
      <c r="A6" s="21">
        <v>3</v>
      </c>
      <c r="B6" s="43" t="s">
        <v>51</v>
      </c>
      <c r="C6" s="44" t="s">
        <v>55</v>
      </c>
      <c r="D6" s="44" t="s">
        <v>53</v>
      </c>
      <c r="E6" s="18">
        <v>2</v>
      </c>
      <c r="F6" s="19">
        <f>SUM('自动扶梯装饰预算 '!L66)</f>
        <v>14119.347294074882</v>
      </c>
      <c r="G6" s="19">
        <f>F6*E6</f>
        <v>28238.694588149763</v>
      </c>
      <c r="H6" s="25"/>
      <c r="I6" s="23"/>
    </row>
    <row r="7" spans="1:9" ht="30" customHeight="1">
      <c r="A7" s="21" t="s">
        <v>9</v>
      </c>
      <c r="B7" s="47" t="s">
        <v>62</v>
      </c>
      <c r="C7" s="26"/>
      <c r="D7" s="26"/>
      <c r="E7" s="26"/>
      <c r="F7" s="26"/>
      <c r="G7" s="26"/>
      <c r="H7" s="22">
        <f>SUM(H4)</f>
        <v>80366.65572233376</v>
      </c>
      <c r="I7" s="23"/>
    </row>
    <row r="8" spans="1:8" ht="60" customHeight="1">
      <c r="A8" s="46" t="s">
        <v>60</v>
      </c>
      <c r="B8" s="27"/>
      <c r="C8" s="27"/>
      <c r="D8" s="27"/>
      <c r="E8" s="27"/>
      <c r="F8" s="27"/>
      <c r="G8" s="27"/>
      <c r="H8" s="27"/>
    </row>
  </sheetData>
  <sheetProtection/>
  <mergeCells count="9">
    <mergeCell ref="C2:D2"/>
    <mergeCell ref="F2:H2"/>
    <mergeCell ref="B7:G7"/>
    <mergeCell ref="A8:H8"/>
    <mergeCell ref="A2:A3"/>
    <mergeCell ref="B2:B3"/>
    <mergeCell ref="E2:E3"/>
    <mergeCell ref="H4:H6"/>
    <mergeCell ref="A1:H1"/>
  </mergeCells>
  <printOptions horizontalCentered="1"/>
  <pageMargins left="0.3541666666666667" right="0.34" top="0.91" bottom="0.44" header="0.17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4.00390625" style="1" customWidth="1"/>
    <col min="2" max="2" width="18.125" style="2" customWidth="1"/>
    <col min="3" max="3" width="10.00390625" style="3" customWidth="1"/>
    <col min="4" max="4" width="23.50390625" style="3" customWidth="1"/>
    <col min="5" max="5" width="8.125" style="3" customWidth="1"/>
    <col min="6" max="6" width="18.25390625" style="4" customWidth="1"/>
    <col min="7" max="7" width="7.125" style="4" customWidth="1"/>
    <col min="8" max="8" width="10.875" style="3" customWidth="1"/>
    <col min="9" max="9" width="5.375" style="3" customWidth="1"/>
    <col min="10" max="10" width="9.625" style="3" customWidth="1"/>
    <col min="11" max="11" width="8.25390625" style="3" customWidth="1"/>
    <col min="12" max="12" width="10.375" style="3" customWidth="1"/>
    <col min="13" max="13" width="6.25390625" style="2" customWidth="1"/>
    <col min="14" max="14" width="13.00390625" style="2" customWidth="1"/>
    <col min="15" max="16384" width="9.00390625" style="2" customWidth="1"/>
  </cols>
  <sheetData>
    <row r="1" spans="1:12" ht="36" customHeight="1">
      <c r="A1" s="28" t="s">
        <v>10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9.5" customHeight="1">
      <c r="A2" s="35" t="s">
        <v>0</v>
      </c>
      <c r="B2" s="31" t="s">
        <v>11</v>
      </c>
      <c r="C2" s="31" t="s">
        <v>1</v>
      </c>
      <c r="D2" s="41" t="s">
        <v>42</v>
      </c>
      <c r="E2" s="30"/>
      <c r="F2" s="30"/>
      <c r="G2" s="30"/>
      <c r="H2" s="30"/>
      <c r="I2" s="30"/>
      <c r="J2" s="31" t="s">
        <v>12</v>
      </c>
      <c r="K2" s="36" t="s">
        <v>13</v>
      </c>
      <c r="L2" s="31" t="s">
        <v>14</v>
      </c>
    </row>
    <row r="3" spans="1:13" ht="19.5" customHeight="1">
      <c r="A3" s="35"/>
      <c r="B3" s="31"/>
      <c r="C3" s="31"/>
      <c r="D3" s="31" t="s">
        <v>38</v>
      </c>
      <c r="E3" s="31"/>
      <c r="F3" s="31"/>
      <c r="G3" s="31"/>
      <c r="H3" s="31"/>
      <c r="I3" s="31"/>
      <c r="J3" s="31"/>
      <c r="K3" s="37"/>
      <c r="L3" s="31"/>
      <c r="M3" s="2">
        <f>2.867+9+1.36</f>
        <v>13.227</v>
      </c>
    </row>
    <row r="4" spans="1:12" ht="19.5" customHeight="1">
      <c r="A4" s="35"/>
      <c r="B4" s="31"/>
      <c r="C4" s="31"/>
      <c r="D4" s="6" t="s">
        <v>15</v>
      </c>
      <c r="E4" s="6" t="s">
        <v>16</v>
      </c>
      <c r="F4" s="7" t="s">
        <v>17</v>
      </c>
      <c r="G4" s="7" t="s">
        <v>18</v>
      </c>
      <c r="H4" s="6" t="s">
        <v>19</v>
      </c>
      <c r="I4" s="6" t="s">
        <v>20</v>
      </c>
      <c r="J4" s="31"/>
      <c r="K4" s="38"/>
      <c r="L4" s="31"/>
    </row>
    <row r="5" spans="1:12" ht="19.5" customHeight="1">
      <c r="A5" s="5">
        <v>1</v>
      </c>
      <c r="B5" s="6" t="s">
        <v>21</v>
      </c>
      <c r="C5" s="6" t="s">
        <v>22</v>
      </c>
      <c r="D5" s="32"/>
      <c r="E5" s="33"/>
      <c r="F5" s="33"/>
      <c r="G5" s="34"/>
      <c r="H5" s="9">
        <f>SUM(H6:H7)</f>
        <v>20.18271</v>
      </c>
      <c r="I5" s="6" t="s">
        <v>23</v>
      </c>
      <c r="J5" s="6">
        <v>188</v>
      </c>
      <c r="K5" s="15" t="s">
        <v>24</v>
      </c>
      <c r="L5" s="6">
        <f>H5*J5*(1+K5)</f>
        <v>4173.784428</v>
      </c>
    </row>
    <row r="6" spans="1:12" ht="19.5" customHeight="1">
      <c r="A6" s="5"/>
      <c r="B6" s="6"/>
      <c r="C6" s="36" t="s">
        <v>22</v>
      </c>
      <c r="D6" s="6">
        <v>1.43</v>
      </c>
      <c r="E6" s="6">
        <f>SUM(D6)</f>
        <v>1.43</v>
      </c>
      <c r="F6" s="7">
        <v>9</v>
      </c>
      <c r="G6" s="7">
        <f>SUM(F6)</f>
        <v>9</v>
      </c>
      <c r="H6" s="6">
        <f>E6*G6</f>
        <v>12.87</v>
      </c>
      <c r="I6" s="6"/>
      <c r="J6" s="6"/>
      <c r="K6" s="6"/>
      <c r="L6" s="6"/>
    </row>
    <row r="7" spans="1:12" ht="19.5" customHeight="1">
      <c r="A7" s="5"/>
      <c r="B7" s="6"/>
      <c r="C7" s="38"/>
      <c r="D7" s="6">
        <v>1.73</v>
      </c>
      <c r="E7" s="6">
        <f>SUM(D7)</f>
        <v>1.73</v>
      </c>
      <c r="F7" s="39" t="s">
        <v>39</v>
      </c>
      <c r="G7" s="7">
        <f>2.867+1.36</f>
        <v>4.227</v>
      </c>
      <c r="H7" s="6">
        <f>E7*G7</f>
        <v>7.31271</v>
      </c>
      <c r="I7" s="6"/>
      <c r="J7" s="6"/>
      <c r="K7" s="6"/>
      <c r="L7" s="6"/>
    </row>
    <row r="8" spans="1:12" ht="19.5" customHeight="1">
      <c r="A8" s="5">
        <v>2</v>
      </c>
      <c r="B8" s="6" t="s">
        <v>25</v>
      </c>
      <c r="C8" s="6" t="s">
        <v>26</v>
      </c>
      <c r="D8" s="32"/>
      <c r="E8" s="33"/>
      <c r="F8" s="33"/>
      <c r="G8" s="34"/>
      <c r="H8" s="9">
        <f>SUM(H9)</f>
        <v>13.23</v>
      </c>
      <c r="I8" s="6" t="s">
        <v>27</v>
      </c>
      <c r="J8" s="6">
        <v>32.6</v>
      </c>
      <c r="K8" s="40" t="s">
        <v>40</v>
      </c>
      <c r="L8" s="6">
        <f>H8*J8*(1+K8)</f>
        <v>495.9927</v>
      </c>
    </row>
    <row r="9" spans="1:12" ht="19.5" customHeight="1">
      <c r="A9" s="5"/>
      <c r="B9" s="8"/>
      <c r="C9" s="6" t="s">
        <v>26</v>
      </c>
      <c r="D9" s="6">
        <v>1</v>
      </c>
      <c r="E9" s="6">
        <f>0.5*2</f>
        <v>1</v>
      </c>
      <c r="F9" s="6">
        <v>13.23</v>
      </c>
      <c r="G9" s="7">
        <f>SUM(F9)</f>
        <v>13.23</v>
      </c>
      <c r="H9" s="6">
        <f>E9*G9</f>
        <v>13.23</v>
      </c>
      <c r="I9" s="6"/>
      <c r="J9" s="6"/>
      <c r="K9" s="15"/>
      <c r="L9" s="6"/>
    </row>
    <row r="10" spans="1:12" ht="19.5" customHeight="1">
      <c r="A10" s="5">
        <v>3</v>
      </c>
      <c r="B10" s="10" t="s">
        <v>28</v>
      </c>
      <c r="C10" s="6" t="s">
        <v>26</v>
      </c>
      <c r="D10" s="32"/>
      <c r="E10" s="33"/>
      <c r="F10" s="34"/>
      <c r="G10" s="7"/>
      <c r="H10" s="9">
        <f>H11</f>
        <v>13</v>
      </c>
      <c r="I10" s="6" t="s">
        <v>27</v>
      </c>
      <c r="J10" s="6">
        <v>80</v>
      </c>
      <c r="K10" s="40" t="s">
        <v>59</v>
      </c>
      <c r="L10" s="6">
        <f>H10*J10*(1+K10)</f>
        <v>1102.4</v>
      </c>
    </row>
    <row r="11" spans="1:12" ht="19.5" customHeight="1">
      <c r="A11" s="5"/>
      <c r="B11" s="10"/>
      <c r="C11" s="6" t="s">
        <v>26</v>
      </c>
      <c r="D11" s="6">
        <v>1</v>
      </c>
      <c r="E11" s="6">
        <f>0.5*2</f>
        <v>1</v>
      </c>
      <c r="F11" s="6">
        <v>13</v>
      </c>
      <c r="G11" s="6">
        <f>SUM(F11)</f>
        <v>13</v>
      </c>
      <c r="H11" s="6">
        <f>E11*G11</f>
        <v>13</v>
      </c>
      <c r="I11" s="6"/>
      <c r="J11" s="6"/>
      <c r="K11" s="6"/>
      <c r="L11" s="6"/>
    </row>
    <row r="12" spans="1:12" ht="19.5" customHeight="1">
      <c r="A12" s="5">
        <v>4</v>
      </c>
      <c r="B12" s="11" t="s">
        <v>30</v>
      </c>
      <c r="C12" s="6"/>
      <c r="D12" s="6"/>
      <c r="E12" s="6"/>
      <c r="F12" s="7"/>
      <c r="G12" s="7"/>
      <c r="H12" s="9">
        <f>H13</f>
        <v>15.83</v>
      </c>
      <c r="I12" s="6" t="s">
        <v>27</v>
      </c>
      <c r="J12" s="6">
        <v>12.6</v>
      </c>
      <c r="K12" s="40" t="s">
        <v>40</v>
      </c>
      <c r="L12" s="6">
        <f>H12*J12*(1+K12)</f>
        <v>229.37669999999997</v>
      </c>
    </row>
    <row r="13" spans="1:12" ht="19.5" customHeight="1">
      <c r="A13" s="5"/>
      <c r="B13" s="11"/>
      <c r="C13" s="6" t="s">
        <v>31</v>
      </c>
      <c r="D13" s="6">
        <v>1</v>
      </c>
      <c r="E13" s="6">
        <v>1</v>
      </c>
      <c r="F13" s="39" t="s">
        <v>41</v>
      </c>
      <c r="G13" s="7">
        <f>13.23+1.3*2</f>
        <v>15.83</v>
      </c>
      <c r="H13" s="6">
        <f>E13*G13</f>
        <v>15.83</v>
      </c>
      <c r="I13" s="6"/>
      <c r="J13" s="6"/>
      <c r="K13" s="6"/>
      <c r="L13" s="6"/>
    </row>
    <row r="14" spans="1:12" ht="19.5" customHeight="1">
      <c r="A14" s="5">
        <v>5</v>
      </c>
      <c r="B14" s="12" t="s">
        <v>32</v>
      </c>
      <c r="C14" s="13"/>
      <c r="D14" s="6"/>
      <c r="E14" s="6"/>
      <c r="F14" s="7"/>
      <c r="G14" s="7"/>
      <c r="H14" s="6">
        <v>1</v>
      </c>
      <c r="I14" s="6" t="s">
        <v>33</v>
      </c>
      <c r="J14" s="6">
        <v>300</v>
      </c>
      <c r="K14" s="6"/>
      <c r="L14" s="6">
        <f>H14*J14</f>
        <v>300</v>
      </c>
    </row>
    <row r="15" spans="1:12" ht="19.5" customHeight="1">
      <c r="A15" s="5">
        <v>6</v>
      </c>
      <c r="B15" s="6" t="s">
        <v>34</v>
      </c>
      <c r="C15" s="6"/>
      <c r="D15" s="6"/>
      <c r="E15" s="6"/>
      <c r="F15" s="7"/>
      <c r="G15" s="7"/>
      <c r="H15" s="6">
        <v>1</v>
      </c>
      <c r="I15" s="6" t="s">
        <v>33</v>
      </c>
      <c r="J15" s="6">
        <v>400</v>
      </c>
      <c r="K15" s="6"/>
      <c r="L15" s="6">
        <f>H15*J15</f>
        <v>400</v>
      </c>
    </row>
    <row r="16" spans="1:12" ht="19.5" customHeight="1">
      <c r="A16" s="5">
        <v>7</v>
      </c>
      <c r="B16" s="6" t="s">
        <v>35</v>
      </c>
      <c r="C16" s="6"/>
      <c r="D16" s="6"/>
      <c r="E16" s="6"/>
      <c r="F16" s="7"/>
      <c r="G16" s="7"/>
      <c r="H16" s="6">
        <v>1</v>
      </c>
      <c r="I16" s="6" t="s">
        <v>33</v>
      </c>
      <c r="J16" s="6">
        <v>1500</v>
      </c>
      <c r="K16" s="6"/>
      <c r="L16" s="6">
        <f>H16*J16</f>
        <v>1500</v>
      </c>
    </row>
    <row r="17" spans="1:12" ht="19.5" customHeight="1">
      <c r="A17" s="5">
        <v>8</v>
      </c>
      <c r="B17" s="45" t="s">
        <v>56</v>
      </c>
      <c r="C17" s="6"/>
      <c r="D17" s="6"/>
      <c r="E17" s="6"/>
      <c r="F17" s="14">
        <v>0.05</v>
      </c>
      <c r="G17" s="7"/>
      <c r="H17" s="6">
        <v>1</v>
      </c>
      <c r="I17" s="6" t="s">
        <v>33</v>
      </c>
      <c r="J17" s="6">
        <f>SUM(L5:L16)*F17</f>
        <v>410.07769140000005</v>
      </c>
      <c r="K17" s="6"/>
      <c r="L17" s="6">
        <f>H17*J17</f>
        <v>410.07769140000005</v>
      </c>
    </row>
    <row r="18" spans="1:12" ht="19.5" customHeight="1">
      <c r="A18" s="5">
        <v>9</v>
      </c>
      <c r="B18" s="45" t="s">
        <v>57</v>
      </c>
      <c r="C18" s="6"/>
      <c r="D18" s="6"/>
      <c r="E18" s="6"/>
      <c r="F18" s="14">
        <v>0.05</v>
      </c>
      <c r="G18" s="7"/>
      <c r="H18" s="6">
        <v>1</v>
      </c>
      <c r="I18" s="6" t="s">
        <v>33</v>
      </c>
      <c r="J18" s="6">
        <f>SUM(L5:L16)*F18</f>
        <v>410.07769140000005</v>
      </c>
      <c r="K18" s="6"/>
      <c r="L18" s="6">
        <f>H18*J18</f>
        <v>410.07769140000005</v>
      </c>
    </row>
    <row r="19" spans="1:12" ht="19.5" customHeight="1">
      <c r="A19" s="5">
        <v>10</v>
      </c>
      <c r="B19" s="45" t="s">
        <v>58</v>
      </c>
      <c r="C19" s="6"/>
      <c r="D19" s="6"/>
      <c r="E19" s="6"/>
      <c r="F19" s="14">
        <v>0.03</v>
      </c>
      <c r="G19" s="7"/>
      <c r="H19" s="6">
        <v>1</v>
      </c>
      <c r="I19" s="6" t="s">
        <v>33</v>
      </c>
      <c r="J19" s="6">
        <f>SUM(L5:L16)*F19</f>
        <v>246.04661484</v>
      </c>
      <c r="K19" s="6"/>
      <c r="L19" s="6">
        <f>H19*J19</f>
        <v>246.04661484</v>
      </c>
    </row>
    <row r="20" spans="1:12" ht="19.5" customHeight="1">
      <c r="A20" s="5">
        <v>11</v>
      </c>
      <c r="B20" s="6" t="s">
        <v>36</v>
      </c>
      <c r="C20" s="6"/>
      <c r="D20" s="6"/>
      <c r="E20" s="6"/>
      <c r="F20" s="14">
        <v>0.2</v>
      </c>
      <c r="G20" s="7"/>
      <c r="H20" s="6">
        <v>1</v>
      </c>
      <c r="I20" s="6" t="s">
        <v>33</v>
      </c>
      <c r="J20" s="6">
        <f>SUM(L5:L19)*20%</f>
        <v>1853.5511651279999</v>
      </c>
      <c r="K20" s="6"/>
      <c r="L20" s="6">
        <f>J20*H20</f>
        <v>1853.5511651279999</v>
      </c>
    </row>
    <row r="21" spans="1:12" ht="19.5" customHeight="1">
      <c r="A21" s="5">
        <v>12</v>
      </c>
      <c r="B21" s="6" t="s">
        <v>37</v>
      </c>
      <c r="C21" s="6"/>
      <c r="D21" s="6"/>
      <c r="E21" s="6"/>
      <c r="F21" s="14">
        <v>0.17</v>
      </c>
      <c r="G21" s="7"/>
      <c r="H21" s="6">
        <v>1</v>
      </c>
      <c r="I21" s="6" t="s">
        <v>33</v>
      </c>
      <c r="J21" s="6">
        <f>SUM(L5:L20)*F21</f>
        <v>1890.6221884305598</v>
      </c>
      <c r="K21" s="6"/>
      <c r="L21" s="6">
        <f>SUM(J21)</f>
        <v>1890.6221884305598</v>
      </c>
    </row>
    <row r="22" spans="1:12" ht="19.5" customHeight="1">
      <c r="A22" s="5">
        <v>13</v>
      </c>
      <c r="B22" s="6" t="s">
        <v>8</v>
      </c>
      <c r="C22" s="6"/>
      <c r="D22" s="6"/>
      <c r="E22" s="6"/>
      <c r="F22" s="7"/>
      <c r="G22" s="7"/>
      <c r="H22" s="6"/>
      <c r="I22" s="6"/>
      <c r="J22" s="6"/>
      <c r="K22" s="6"/>
      <c r="L22" s="6">
        <f>SUM(L5:L21)</f>
        <v>13011.929179198558</v>
      </c>
    </row>
    <row r="23" ht="21" customHeight="1"/>
    <row r="24" spans="1:12" ht="19.5" customHeight="1">
      <c r="A24" s="35" t="s">
        <v>0</v>
      </c>
      <c r="B24" s="31" t="s">
        <v>11</v>
      </c>
      <c r="C24" s="31" t="s">
        <v>1</v>
      </c>
      <c r="D24" s="41" t="s">
        <v>43</v>
      </c>
      <c r="E24" s="30"/>
      <c r="F24" s="30"/>
      <c r="G24" s="30"/>
      <c r="H24" s="30"/>
      <c r="I24" s="30"/>
      <c r="J24" s="31" t="s">
        <v>12</v>
      </c>
      <c r="K24" s="36" t="s">
        <v>13</v>
      </c>
      <c r="L24" s="31" t="s">
        <v>14</v>
      </c>
    </row>
    <row r="25" spans="1:13" ht="19.5" customHeight="1">
      <c r="A25" s="35"/>
      <c r="B25" s="31"/>
      <c r="C25" s="31"/>
      <c r="D25" s="42" t="s">
        <v>44</v>
      </c>
      <c r="E25" s="31"/>
      <c r="F25" s="31"/>
      <c r="G25" s="31"/>
      <c r="H25" s="31"/>
      <c r="I25" s="31"/>
      <c r="J25" s="31"/>
      <c r="K25" s="37"/>
      <c r="L25" s="31"/>
      <c r="M25" s="2">
        <f>2.857+8.4+1.941</f>
        <v>13.198000000000002</v>
      </c>
    </row>
    <row r="26" spans="1:12" ht="19.5" customHeight="1">
      <c r="A26" s="35"/>
      <c r="B26" s="31"/>
      <c r="C26" s="31"/>
      <c r="D26" s="6" t="s">
        <v>15</v>
      </c>
      <c r="E26" s="6" t="s">
        <v>16</v>
      </c>
      <c r="F26" s="7" t="s">
        <v>17</v>
      </c>
      <c r="G26" s="7" t="s">
        <v>18</v>
      </c>
      <c r="H26" s="6" t="s">
        <v>19</v>
      </c>
      <c r="I26" s="6" t="s">
        <v>20</v>
      </c>
      <c r="J26" s="31"/>
      <c r="K26" s="38"/>
      <c r="L26" s="31"/>
    </row>
    <row r="27" spans="1:12" ht="19.5" customHeight="1">
      <c r="A27" s="5">
        <v>1</v>
      </c>
      <c r="B27" s="6" t="s">
        <v>21</v>
      </c>
      <c r="C27" s="6" t="s">
        <v>22</v>
      </c>
      <c r="D27" s="32"/>
      <c r="E27" s="33"/>
      <c r="F27" s="33"/>
      <c r="G27" s="34"/>
      <c r="H27" s="9">
        <f>SUM(H28:H29)</f>
        <v>20.31254</v>
      </c>
      <c r="I27" s="6" t="s">
        <v>23</v>
      </c>
      <c r="J27" s="6">
        <v>188</v>
      </c>
      <c r="K27" s="15" t="s">
        <v>24</v>
      </c>
      <c r="L27" s="6">
        <f>H27*J27*(1+K27)</f>
        <v>4200.633272</v>
      </c>
    </row>
    <row r="28" spans="1:12" ht="19.5" customHeight="1">
      <c r="A28" s="5"/>
      <c r="B28" s="6"/>
      <c r="C28" s="36" t="s">
        <v>22</v>
      </c>
      <c r="D28" s="6">
        <v>1.43</v>
      </c>
      <c r="E28" s="6">
        <f>SUM(D28)</f>
        <v>1.43</v>
      </c>
      <c r="F28" s="7">
        <v>8.4</v>
      </c>
      <c r="G28" s="7">
        <f>SUM(F28)</f>
        <v>8.4</v>
      </c>
      <c r="H28" s="6">
        <f>E28*G28</f>
        <v>12.012</v>
      </c>
      <c r="I28" s="6"/>
      <c r="J28" s="6"/>
      <c r="K28" s="6"/>
      <c r="L28" s="6"/>
    </row>
    <row r="29" spans="1:12" ht="19.5" customHeight="1">
      <c r="A29" s="5"/>
      <c r="B29" s="6"/>
      <c r="C29" s="38"/>
      <c r="D29" s="6">
        <v>1.73</v>
      </c>
      <c r="E29" s="6">
        <f>SUM(D29)</f>
        <v>1.73</v>
      </c>
      <c r="F29" s="39" t="s">
        <v>45</v>
      </c>
      <c r="G29" s="7">
        <f>2.857+1.941</f>
        <v>4.798</v>
      </c>
      <c r="H29" s="6">
        <f>E29*G29</f>
        <v>8.30054</v>
      </c>
      <c r="I29" s="6"/>
      <c r="J29" s="6"/>
      <c r="K29" s="6"/>
      <c r="L29" s="6"/>
    </row>
    <row r="30" spans="1:12" ht="19.5" customHeight="1">
      <c r="A30" s="5">
        <v>2</v>
      </c>
      <c r="B30" s="6" t="s">
        <v>25</v>
      </c>
      <c r="C30" s="6" t="s">
        <v>26</v>
      </c>
      <c r="D30" s="32"/>
      <c r="E30" s="33"/>
      <c r="F30" s="33"/>
      <c r="G30" s="34"/>
      <c r="H30" s="9">
        <f>SUM(H31)</f>
        <v>13.2</v>
      </c>
      <c r="I30" s="6" t="s">
        <v>27</v>
      </c>
      <c r="J30" s="6">
        <v>32.6</v>
      </c>
      <c r="K30" s="40" t="s">
        <v>40</v>
      </c>
      <c r="L30" s="6">
        <f>H30*J30*(1+K30)</f>
        <v>494.86799999999994</v>
      </c>
    </row>
    <row r="31" spans="1:12" ht="19.5" customHeight="1">
      <c r="A31" s="5"/>
      <c r="B31" s="8"/>
      <c r="C31" s="6" t="s">
        <v>26</v>
      </c>
      <c r="D31" s="6">
        <v>1</v>
      </c>
      <c r="E31" s="6">
        <f>0.5*2</f>
        <v>1</v>
      </c>
      <c r="F31" s="6">
        <v>13.2</v>
      </c>
      <c r="G31" s="7">
        <f>SUM(F31)</f>
        <v>13.2</v>
      </c>
      <c r="H31" s="6">
        <f>E31*G31</f>
        <v>13.2</v>
      </c>
      <c r="I31" s="6"/>
      <c r="J31" s="6"/>
      <c r="K31" s="15"/>
      <c r="L31" s="6"/>
    </row>
    <row r="32" spans="1:12" ht="19.5" customHeight="1">
      <c r="A32" s="5">
        <v>3</v>
      </c>
      <c r="B32" s="10" t="s">
        <v>28</v>
      </c>
      <c r="C32" s="6" t="s">
        <v>26</v>
      </c>
      <c r="D32" s="32"/>
      <c r="E32" s="33"/>
      <c r="F32" s="34"/>
      <c r="G32" s="7"/>
      <c r="H32" s="9">
        <f>H33</f>
        <v>13</v>
      </c>
      <c r="I32" s="6" t="s">
        <v>27</v>
      </c>
      <c r="J32" s="6">
        <v>80</v>
      </c>
      <c r="K32" s="15" t="s">
        <v>29</v>
      </c>
      <c r="L32" s="6">
        <f>H32*J32*(1+K32)</f>
        <v>1102.4</v>
      </c>
    </row>
    <row r="33" spans="1:12" ht="19.5" customHeight="1">
      <c r="A33" s="5"/>
      <c r="B33" s="10"/>
      <c r="C33" s="6" t="s">
        <v>26</v>
      </c>
      <c r="D33" s="6">
        <v>1</v>
      </c>
      <c r="E33" s="6">
        <f>0.5*2</f>
        <v>1</v>
      </c>
      <c r="F33" s="6">
        <v>13</v>
      </c>
      <c r="G33" s="6">
        <f>SUM(F33)</f>
        <v>13</v>
      </c>
      <c r="H33" s="6">
        <f>E33*G33</f>
        <v>13</v>
      </c>
      <c r="I33" s="6"/>
      <c r="J33" s="6"/>
      <c r="K33" s="6"/>
      <c r="L33" s="6"/>
    </row>
    <row r="34" spans="1:12" ht="19.5" customHeight="1">
      <c r="A34" s="5">
        <v>4</v>
      </c>
      <c r="B34" s="11" t="s">
        <v>30</v>
      </c>
      <c r="C34" s="6"/>
      <c r="D34" s="6"/>
      <c r="E34" s="6"/>
      <c r="F34" s="7"/>
      <c r="G34" s="7"/>
      <c r="H34" s="9">
        <f>H35</f>
        <v>15.799999999999999</v>
      </c>
      <c r="I34" s="6" t="s">
        <v>27</v>
      </c>
      <c r="J34" s="6">
        <v>12.6</v>
      </c>
      <c r="K34" s="40" t="s">
        <v>40</v>
      </c>
      <c r="L34" s="6">
        <f>H34*J34*(1+K34)</f>
        <v>228.94199999999995</v>
      </c>
    </row>
    <row r="35" spans="1:12" ht="19.5" customHeight="1">
      <c r="A35" s="5"/>
      <c r="B35" s="11"/>
      <c r="C35" s="6" t="s">
        <v>31</v>
      </c>
      <c r="D35" s="6">
        <v>1</v>
      </c>
      <c r="E35" s="6">
        <v>1</v>
      </c>
      <c r="F35" s="39" t="s">
        <v>46</v>
      </c>
      <c r="G35" s="7">
        <f>13.2+1.3*2</f>
        <v>15.799999999999999</v>
      </c>
      <c r="H35" s="6">
        <f>E35*G35</f>
        <v>15.799999999999999</v>
      </c>
      <c r="I35" s="6"/>
      <c r="J35" s="6"/>
      <c r="K35" s="6"/>
      <c r="L35" s="6"/>
    </row>
    <row r="36" spans="1:12" ht="19.5" customHeight="1">
      <c r="A36" s="5">
        <v>5</v>
      </c>
      <c r="B36" s="12" t="s">
        <v>32</v>
      </c>
      <c r="C36" s="13"/>
      <c r="D36" s="6"/>
      <c r="E36" s="6"/>
      <c r="F36" s="7"/>
      <c r="G36" s="7"/>
      <c r="H36" s="6">
        <v>1</v>
      </c>
      <c r="I36" s="6" t="s">
        <v>33</v>
      </c>
      <c r="J36" s="6">
        <v>300</v>
      </c>
      <c r="K36" s="6"/>
      <c r="L36" s="6">
        <f>H36*J36</f>
        <v>300</v>
      </c>
    </row>
    <row r="37" spans="1:12" ht="19.5" customHeight="1">
      <c r="A37" s="5">
        <v>6</v>
      </c>
      <c r="B37" s="6" t="s">
        <v>34</v>
      </c>
      <c r="C37" s="6"/>
      <c r="D37" s="6"/>
      <c r="E37" s="6"/>
      <c r="F37" s="7"/>
      <c r="G37" s="7"/>
      <c r="H37" s="6">
        <v>1</v>
      </c>
      <c r="I37" s="6" t="s">
        <v>33</v>
      </c>
      <c r="J37" s="6">
        <v>400</v>
      </c>
      <c r="K37" s="6"/>
      <c r="L37" s="6">
        <f>H37*J37</f>
        <v>400</v>
      </c>
    </row>
    <row r="38" spans="1:12" ht="19.5" customHeight="1">
      <c r="A38" s="5">
        <v>7</v>
      </c>
      <c r="B38" s="6" t="s">
        <v>35</v>
      </c>
      <c r="C38" s="6"/>
      <c r="D38" s="6"/>
      <c r="E38" s="6"/>
      <c r="F38" s="7"/>
      <c r="G38" s="7"/>
      <c r="H38" s="6">
        <v>1</v>
      </c>
      <c r="I38" s="6" t="s">
        <v>33</v>
      </c>
      <c r="J38" s="6">
        <v>1500</v>
      </c>
      <c r="K38" s="6"/>
      <c r="L38" s="6">
        <f>H38*J38</f>
        <v>1500</v>
      </c>
    </row>
    <row r="39" spans="1:12" ht="19.5" customHeight="1">
      <c r="A39" s="5">
        <v>8</v>
      </c>
      <c r="B39" s="45" t="s">
        <v>56</v>
      </c>
      <c r="C39" s="6"/>
      <c r="D39" s="6"/>
      <c r="E39" s="6"/>
      <c r="F39" s="14">
        <v>0.05</v>
      </c>
      <c r="G39" s="7"/>
      <c r="H39" s="6">
        <v>1</v>
      </c>
      <c r="I39" s="6" t="s">
        <v>33</v>
      </c>
      <c r="J39" s="6">
        <f>SUM(L27:L38)*F39</f>
        <v>411.34216359999994</v>
      </c>
      <c r="K39" s="6"/>
      <c r="L39" s="6">
        <f>H39*J39</f>
        <v>411.34216359999994</v>
      </c>
    </row>
    <row r="40" spans="1:12" ht="19.5" customHeight="1">
      <c r="A40" s="5">
        <v>9</v>
      </c>
      <c r="B40" s="45" t="s">
        <v>57</v>
      </c>
      <c r="C40" s="6"/>
      <c r="D40" s="6"/>
      <c r="E40" s="6"/>
      <c r="F40" s="14">
        <v>0.05</v>
      </c>
      <c r="G40" s="7"/>
      <c r="H40" s="6">
        <v>1</v>
      </c>
      <c r="I40" s="6" t="s">
        <v>33</v>
      </c>
      <c r="J40" s="6">
        <f>SUM(L27:L38)*F40</f>
        <v>411.34216359999994</v>
      </c>
      <c r="K40" s="6"/>
      <c r="L40" s="6">
        <f>H40*J40</f>
        <v>411.34216359999994</v>
      </c>
    </row>
    <row r="41" spans="1:12" ht="19.5" customHeight="1">
      <c r="A41" s="5">
        <v>10</v>
      </c>
      <c r="B41" s="45" t="s">
        <v>58</v>
      </c>
      <c r="C41" s="6"/>
      <c r="D41" s="6"/>
      <c r="E41" s="6"/>
      <c r="F41" s="14">
        <v>0.03</v>
      </c>
      <c r="G41" s="7"/>
      <c r="H41" s="6">
        <v>1</v>
      </c>
      <c r="I41" s="6" t="s">
        <v>33</v>
      </c>
      <c r="J41" s="6">
        <f>SUM(L27:L38)*F41</f>
        <v>246.80529815999995</v>
      </c>
      <c r="K41" s="6"/>
      <c r="L41" s="6">
        <f>H41*J41</f>
        <v>246.80529815999995</v>
      </c>
    </row>
    <row r="42" spans="1:12" ht="19.5" customHeight="1">
      <c r="A42" s="5">
        <v>11</v>
      </c>
      <c r="B42" s="6" t="s">
        <v>36</v>
      </c>
      <c r="C42" s="6"/>
      <c r="D42" s="6"/>
      <c r="E42" s="6"/>
      <c r="F42" s="14">
        <v>0.2</v>
      </c>
      <c r="G42" s="7"/>
      <c r="H42" s="6">
        <v>1</v>
      </c>
      <c r="I42" s="6" t="s">
        <v>33</v>
      </c>
      <c r="J42" s="6">
        <f>SUM(L27:L41)*20%</f>
        <v>1859.2665794719996</v>
      </c>
      <c r="K42" s="6"/>
      <c r="L42" s="6">
        <f>J42*H42</f>
        <v>1859.2665794719996</v>
      </c>
    </row>
    <row r="43" spans="1:12" ht="19.5" customHeight="1">
      <c r="A43" s="5">
        <v>12</v>
      </c>
      <c r="B43" s="6" t="s">
        <v>37</v>
      </c>
      <c r="C43" s="6"/>
      <c r="D43" s="6"/>
      <c r="E43" s="6"/>
      <c r="F43" s="14">
        <v>0.17</v>
      </c>
      <c r="G43" s="7"/>
      <c r="H43" s="6">
        <v>1</v>
      </c>
      <c r="I43" s="6" t="s">
        <v>33</v>
      </c>
      <c r="J43" s="6">
        <f>SUM(L27:L42)*F43</f>
        <v>1896.45191106144</v>
      </c>
      <c r="K43" s="6"/>
      <c r="L43" s="6">
        <f>SUM(J43)</f>
        <v>1896.45191106144</v>
      </c>
    </row>
    <row r="44" spans="1:12" ht="19.5" customHeight="1">
      <c r="A44" s="5">
        <v>13</v>
      </c>
      <c r="B44" s="6" t="s">
        <v>8</v>
      </c>
      <c r="C44" s="6"/>
      <c r="D44" s="6"/>
      <c r="E44" s="6"/>
      <c r="F44" s="7"/>
      <c r="G44" s="7"/>
      <c r="H44" s="6"/>
      <c r="I44" s="6"/>
      <c r="J44" s="6"/>
      <c r="K44" s="6"/>
      <c r="L44" s="6">
        <f>SUM(L27:L43)</f>
        <v>13052.051387893438</v>
      </c>
    </row>
    <row r="46" spans="1:12" ht="19.5" customHeight="1">
      <c r="A46" s="35" t="s">
        <v>0</v>
      </c>
      <c r="B46" s="31" t="s">
        <v>11</v>
      </c>
      <c r="C46" s="31" t="s">
        <v>1</v>
      </c>
      <c r="D46" s="41" t="s">
        <v>47</v>
      </c>
      <c r="E46" s="30"/>
      <c r="F46" s="30"/>
      <c r="G46" s="30"/>
      <c r="H46" s="30"/>
      <c r="I46" s="30"/>
      <c r="J46" s="31" t="s">
        <v>12</v>
      </c>
      <c r="K46" s="36" t="s">
        <v>13</v>
      </c>
      <c r="L46" s="31" t="s">
        <v>14</v>
      </c>
    </row>
    <row r="47" spans="1:13" ht="19.5" customHeight="1">
      <c r="A47" s="35"/>
      <c r="B47" s="31"/>
      <c r="C47" s="31"/>
      <c r="D47" s="42" t="s">
        <v>48</v>
      </c>
      <c r="E47" s="31"/>
      <c r="F47" s="31"/>
      <c r="G47" s="31"/>
      <c r="H47" s="31"/>
      <c r="I47" s="31"/>
      <c r="J47" s="31"/>
      <c r="K47" s="37"/>
      <c r="L47" s="31"/>
      <c r="M47" s="2">
        <f>1.421+10.8+2.775</f>
        <v>14.996</v>
      </c>
    </row>
    <row r="48" spans="1:12" ht="19.5" customHeight="1">
      <c r="A48" s="35"/>
      <c r="B48" s="31"/>
      <c r="C48" s="31"/>
      <c r="D48" s="6" t="s">
        <v>15</v>
      </c>
      <c r="E48" s="6" t="s">
        <v>16</v>
      </c>
      <c r="F48" s="7" t="s">
        <v>17</v>
      </c>
      <c r="G48" s="7" t="s">
        <v>18</v>
      </c>
      <c r="H48" s="6" t="s">
        <v>19</v>
      </c>
      <c r="I48" s="6" t="s">
        <v>20</v>
      </c>
      <c r="J48" s="31"/>
      <c r="K48" s="38"/>
      <c r="L48" s="31"/>
    </row>
    <row r="49" spans="1:12" ht="19.5" customHeight="1">
      <c r="A49" s="5">
        <v>1</v>
      </c>
      <c r="B49" s="6" t="s">
        <v>21</v>
      </c>
      <c r="C49" s="6" t="s">
        <v>22</v>
      </c>
      <c r="D49" s="32"/>
      <c r="E49" s="33"/>
      <c r="F49" s="33"/>
      <c r="G49" s="34"/>
      <c r="H49" s="9">
        <f>SUM(H50:H51)</f>
        <v>22.70308</v>
      </c>
      <c r="I49" s="6" t="s">
        <v>23</v>
      </c>
      <c r="J49" s="6">
        <v>188</v>
      </c>
      <c r="K49" s="15" t="s">
        <v>24</v>
      </c>
      <c r="L49" s="6">
        <f>H49*J49*(1+K49)</f>
        <v>4694.996944</v>
      </c>
    </row>
    <row r="50" spans="1:12" ht="19.5" customHeight="1">
      <c r="A50" s="5"/>
      <c r="B50" s="6"/>
      <c r="C50" s="36" t="s">
        <v>22</v>
      </c>
      <c r="D50" s="6">
        <v>1.43</v>
      </c>
      <c r="E50" s="6">
        <f>SUM(D50)</f>
        <v>1.43</v>
      </c>
      <c r="F50" s="7">
        <v>10.8</v>
      </c>
      <c r="G50" s="7">
        <f>SUM(F50)</f>
        <v>10.8</v>
      </c>
      <c r="H50" s="6">
        <f>E50*G50</f>
        <v>15.444</v>
      </c>
      <c r="I50" s="6"/>
      <c r="J50" s="6"/>
      <c r="K50" s="6"/>
      <c r="L50" s="6"/>
    </row>
    <row r="51" spans="1:12" ht="19.5" customHeight="1">
      <c r="A51" s="5"/>
      <c r="B51" s="6"/>
      <c r="C51" s="38"/>
      <c r="D51" s="6">
        <v>1.73</v>
      </c>
      <c r="E51" s="6">
        <f>SUM(D51)</f>
        <v>1.73</v>
      </c>
      <c r="F51" s="39" t="s">
        <v>49</v>
      </c>
      <c r="G51" s="7">
        <f>1.421+2.775</f>
        <v>4.196</v>
      </c>
      <c r="H51" s="6">
        <f>E51*G51</f>
        <v>7.259079999999999</v>
      </c>
      <c r="I51" s="6"/>
      <c r="J51" s="6"/>
      <c r="K51" s="6"/>
      <c r="L51" s="6"/>
    </row>
    <row r="52" spans="1:12" ht="19.5" customHeight="1">
      <c r="A52" s="5">
        <v>2</v>
      </c>
      <c r="B52" s="6" t="s">
        <v>25</v>
      </c>
      <c r="C52" s="6" t="s">
        <v>26</v>
      </c>
      <c r="D52" s="32"/>
      <c r="E52" s="33"/>
      <c r="F52" s="33"/>
      <c r="G52" s="34"/>
      <c r="H52" s="9">
        <f>SUM(H53)</f>
        <v>15</v>
      </c>
      <c r="I52" s="6" t="s">
        <v>27</v>
      </c>
      <c r="J52" s="6">
        <v>32.6</v>
      </c>
      <c r="K52" s="40" t="s">
        <v>40</v>
      </c>
      <c r="L52" s="6">
        <f>H52*J52*(1+K52)</f>
        <v>562.3499999999999</v>
      </c>
    </row>
    <row r="53" spans="1:12" ht="19.5" customHeight="1">
      <c r="A53" s="5"/>
      <c r="B53" s="8"/>
      <c r="C53" s="6" t="s">
        <v>26</v>
      </c>
      <c r="D53" s="6">
        <v>1</v>
      </c>
      <c r="E53" s="6">
        <f>0.5*2</f>
        <v>1</v>
      </c>
      <c r="F53" s="6">
        <v>15</v>
      </c>
      <c r="G53" s="7">
        <f>SUM(F53)</f>
        <v>15</v>
      </c>
      <c r="H53" s="6">
        <f>E53*G53</f>
        <v>15</v>
      </c>
      <c r="I53" s="6"/>
      <c r="J53" s="6"/>
      <c r="K53" s="15"/>
      <c r="L53" s="6"/>
    </row>
    <row r="54" spans="1:12" ht="19.5" customHeight="1">
      <c r="A54" s="5">
        <v>3</v>
      </c>
      <c r="B54" s="10" t="s">
        <v>28</v>
      </c>
      <c r="C54" s="6" t="s">
        <v>26</v>
      </c>
      <c r="D54" s="32"/>
      <c r="E54" s="33"/>
      <c r="F54" s="34"/>
      <c r="G54" s="7"/>
      <c r="H54" s="9">
        <f>H55</f>
        <v>14</v>
      </c>
      <c r="I54" s="6" t="s">
        <v>27</v>
      </c>
      <c r="J54" s="6">
        <v>80</v>
      </c>
      <c r="K54" s="15" t="s">
        <v>29</v>
      </c>
      <c r="L54" s="6">
        <f>H54*J54*(1+K54)</f>
        <v>1187.2</v>
      </c>
    </row>
    <row r="55" spans="1:12" ht="19.5" customHeight="1">
      <c r="A55" s="5"/>
      <c r="B55" s="10"/>
      <c r="C55" s="6" t="s">
        <v>26</v>
      </c>
      <c r="D55" s="6">
        <v>1</v>
      </c>
      <c r="E55" s="6">
        <f>0.5*2</f>
        <v>1</v>
      </c>
      <c r="F55" s="6">
        <v>14</v>
      </c>
      <c r="G55" s="6">
        <f>SUM(F55)</f>
        <v>14</v>
      </c>
      <c r="H55" s="6">
        <f>E55*G55</f>
        <v>14</v>
      </c>
      <c r="I55" s="6"/>
      <c r="J55" s="6"/>
      <c r="K55" s="6"/>
      <c r="L55" s="6"/>
    </row>
    <row r="56" spans="1:12" ht="19.5" customHeight="1">
      <c r="A56" s="5">
        <v>4</v>
      </c>
      <c r="B56" s="11" t="s">
        <v>30</v>
      </c>
      <c r="C56" s="6"/>
      <c r="D56" s="6"/>
      <c r="E56" s="6"/>
      <c r="F56" s="7"/>
      <c r="G56" s="7"/>
      <c r="H56" s="9">
        <f>H57</f>
        <v>17.6</v>
      </c>
      <c r="I56" s="6" t="s">
        <v>27</v>
      </c>
      <c r="J56" s="6">
        <v>12.6</v>
      </c>
      <c r="K56" s="40" t="s">
        <v>40</v>
      </c>
      <c r="L56" s="6">
        <f>H56*J56*(1+K56)</f>
        <v>255.024</v>
      </c>
    </row>
    <row r="57" spans="1:12" ht="19.5" customHeight="1">
      <c r="A57" s="5"/>
      <c r="B57" s="11"/>
      <c r="C57" s="6" t="s">
        <v>31</v>
      </c>
      <c r="D57" s="6">
        <v>1</v>
      </c>
      <c r="E57" s="6">
        <v>1</v>
      </c>
      <c r="F57" s="39" t="s">
        <v>50</v>
      </c>
      <c r="G57" s="7">
        <f>15+1.3*2</f>
        <v>17.6</v>
      </c>
      <c r="H57" s="6">
        <f>E57*G57</f>
        <v>17.6</v>
      </c>
      <c r="I57" s="6"/>
      <c r="J57" s="6"/>
      <c r="K57" s="6"/>
      <c r="L57" s="6"/>
    </row>
    <row r="58" spans="1:12" ht="19.5" customHeight="1">
      <c r="A58" s="5">
        <v>5</v>
      </c>
      <c r="B58" s="12" t="s">
        <v>32</v>
      </c>
      <c r="C58" s="13"/>
      <c r="D58" s="6"/>
      <c r="E58" s="6"/>
      <c r="F58" s="7"/>
      <c r="G58" s="7"/>
      <c r="H58" s="6">
        <v>1</v>
      </c>
      <c r="I58" s="6" t="s">
        <v>33</v>
      </c>
      <c r="J58" s="6">
        <v>300</v>
      </c>
      <c r="K58" s="6"/>
      <c r="L58" s="6">
        <f>H58*J58</f>
        <v>300</v>
      </c>
    </row>
    <row r="59" spans="1:12" ht="19.5" customHeight="1">
      <c r="A59" s="5">
        <v>6</v>
      </c>
      <c r="B59" s="6" t="s">
        <v>34</v>
      </c>
      <c r="C59" s="6"/>
      <c r="D59" s="6"/>
      <c r="E59" s="6"/>
      <c r="F59" s="7"/>
      <c r="G59" s="7"/>
      <c r="H59" s="6">
        <v>1</v>
      </c>
      <c r="I59" s="6" t="s">
        <v>33</v>
      </c>
      <c r="J59" s="6">
        <v>400</v>
      </c>
      <c r="K59" s="6"/>
      <c r="L59" s="6">
        <f>H59*J59</f>
        <v>400</v>
      </c>
    </row>
    <row r="60" spans="1:12" ht="19.5" customHeight="1">
      <c r="A60" s="5">
        <v>7</v>
      </c>
      <c r="B60" s="6" t="s">
        <v>35</v>
      </c>
      <c r="C60" s="6"/>
      <c r="D60" s="6"/>
      <c r="E60" s="6"/>
      <c r="F60" s="7"/>
      <c r="G60" s="7"/>
      <c r="H60" s="6">
        <v>1</v>
      </c>
      <c r="I60" s="6" t="s">
        <v>33</v>
      </c>
      <c r="J60" s="6">
        <v>1500</v>
      </c>
      <c r="K60" s="6"/>
      <c r="L60" s="6">
        <f>H60*J60</f>
        <v>1500</v>
      </c>
    </row>
    <row r="61" spans="1:12" ht="19.5" customHeight="1">
      <c r="A61" s="5">
        <v>8</v>
      </c>
      <c r="B61" s="45" t="s">
        <v>56</v>
      </c>
      <c r="C61" s="6"/>
      <c r="D61" s="6"/>
      <c r="E61" s="6"/>
      <c r="F61" s="14">
        <v>0.05</v>
      </c>
      <c r="G61" s="7"/>
      <c r="H61" s="6">
        <v>1</v>
      </c>
      <c r="I61" s="6" t="s">
        <v>33</v>
      </c>
      <c r="J61" s="6">
        <f>SUM(L49:L60)*F61</f>
        <v>444.9785472000001</v>
      </c>
      <c r="K61" s="6"/>
      <c r="L61" s="6">
        <f>H61*J61</f>
        <v>444.9785472000001</v>
      </c>
    </row>
    <row r="62" spans="1:12" ht="19.5" customHeight="1">
      <c r="A62" s="5">
        <v>9</v>
      </c>
      <c r="B62" s="45" t="s">
        <v>57</v>
      </c>
      <c r="C62" s="6"/>
      <c r="D62" s="6"/>
      <c r="E62" s="6"/>
      <c r="F62" s="14">
        <v>0.05</v>
      </c>
      <c r="G62" s="7"/>
      <c r="H62" s="6">
        <v>1</v>
      </c>
      <c r="I62" s="6" t="s">
        <v>33</v>
      </c>
      <c r="J62" s="6">
        <f>SUM(L49:L60)*F62</f>
        <v>444.9785472000001</v>
      </c>
      <c r="K62" s="6"/>
      <c r="L62" s="6">
        <f>H62*J62</f>
        <v>444.9785472000001</v>
      </c>
    </row>
    <row r="63" spans="1:12" ht="19.5" customHeight="1">
      <c r="A63" s="5">
        <v>10</v>
      </c>
      <c r="B63" s="45" t="s">
        <v>58</v>
      </c>
      <c r="C63" s="6"/>
      <c r="D63" s="6"/>
      <c r="E63" s="6"/>
      <c r="F63" s="14">
        <v>0.03</v>
      </c>
      <c r="G63" s="7"/>
      <c r="H63" s="6">
        <v>1</v>
      </c>
      <c r="I63" s="6" t="s">
        <v>33</v>
      </c>
      <c r="J63" s="6">
        <f>SUM(L49:L60)*F63</f>
        <v>266.98712832</v>
      </c>
      <c r="K63" s="6"/>
      <c r="L63" s="6">
        <f>H63*J63</f>
        <v>266.98712832</v>
      </c>
    </row>
    <row r="64" spans="1:12" ht="19.5" customHeight="1">
      <c r="A64" s="5">
        <v>11</v>
      </c>
      <c r="B64" s="6" t="s">
        <v>36</v>
      </c>
      <c r="C64" s="6"/>
      <c r="D64" s="6"/>
      <c r="E64" s="6"/>
      <c r="F64" s="14">
        <v>0.2</v>
      </c>
      <c r="G64" s="7"/>
      <c r="H64" s="6">
        <v>1</v>
      </c>
      <c r="I64" s="6" t="s">
        <v>33</v>
      </c>
      <c r="J64" s="6">
        <f>SUM(L49:L63)*20%</f>
        <v>2011.3030333440001</v>
      </c>
      <c r="K64" s="6"/>
      <c r="L64" s="6">
        <f>J64*H64</f>
        <v>2011.3030333440001</v>
      </c>
    </row>
    <row r="65" spans="1:12" ht="19.5" customHeight="1">
      <c r="A65" s="5">
        <v>12</v>
      </c>
      <c r="B65" s="6" t="s">
        <v>37</v>
      </c>
      <c r="C65" s="6"/>
      <c r="D65" s="6"/>
      <c r="E65" s="6"/>
      <c r="F65" s="14">
        <v>0.17</v>
      </c>
      <c r="G65" s="7"/>
      <c r="H65" s="6">
        <v>1</v>
      </c>
      <c r="I65" s="6" t="s">
        <v>33</v>
      </c>
      <c r="J65" s="6">
        <f>SUM(L49:L64)*F65</f>
        <v>2051.5290940108803</v>
      </c>
      <c r="K65" s="6"/>
      <c r="L65" s="6">
        <f>SUM(J65)</f>
        <v>2051.5290940108803</v>
      </c>
    </row>
    <row r="66" spans="1:12" ht="19.5" customHeight="1">
      <c r="A66" s="5">
        <v>13</v>
      </c>
      <c r="B66" s="6" t="s">
        <v>8</v>
      </c>
      <c r="C66" s="6"/>
      <c r="D66" s="6"/>
      <c r="E66" s="6"/>
      <c r="F66" s="7"/>
      <c r="G66" s="7"/>
      <c r="H66" s="6"/>
      <c r="I66" s="6"/>
      <c r="J66" s="6"/>
      <c r="K66" s="6"/>
      <c r="L66" s="6">
        <f>SUM(L49:L65)</f>
        <v>14119.347294074882</v>
      </c>
    </row>
  </sheetData>
  <sheetProtection/>
  <mergeCells count="37">
    <mergeCell ref="D54:F54"/>
    <mergeCell ref="K46:K48"/>
    <mergeCell ref="L46:L48"/>
    <mergeCell ref="D47:I47"/>
    <mergeCell ref="D49:G49"/>
    <mergeCell ref="C50:C51"/>
    <mergeCell ref="D52:G52"/>
    <mergeCell ref="C28:C29"/>
    <mergeCell ref="A46:A48"/>
    <mergeCell ref="B46:B48"/>
    <mergeCell ref="C46:C48"/>
    <mergeCell ref="D46:I46"/>
    <mergeCell ref="J46:J48"/>
    <mergeCell ref="A24:A26"/>
    <mergeCell ref="B24:B26"/>
    <mergeCell ref="C24:C26"/>
    <mergeCell ref="D24:I24"/>
    <mergeCell ref="J24:J26"/>
    <mergeCell ref="K24:K26"/>
    <mergeCell ref="J2:J4"/>
    <mergeCell ref="K2:K4"/>
    <mergeCell ref="L2:L4"/>
    <mergeCell ref="C6:C7"/>
    <mergeCell ref="L24:L26"/>
    <mergeCell ref="D27:G27"/>
    <mergeCell ref="D25:I25"/>
    <mergeCell ref="D30:G30"/>
    <mergeCell ref="D32:F32"/>
    <mergeCell ref="A2:A4"/>
    <mergeCell ref="B2:B4"/>
    <mergeCell ref="C2:C4"/>
    <mergeCell ref="A1:L1"/>
    <mergeCell ref="D2:I2"/>
    <mergeCell ref="D3:I3"/>
    <mergeCell ref="D5:G5"/>
    <mergeCell ref="D8:G8"/>
    <mergeCell ref="D10:F10"/>
  </mergeCells>
  <printOptions/>
  <pageMargins left="0.2362204724409449" right="0.15748031496062992" top="1.03" bottom="0.15748031496062992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2019-07-30T05:06:14Z</cp:lastPrinted>
  <dcterms:created xsi:type="dcterms:W3CDTF">1996-12-17T01:32:42Z</dcterms:created>
  <dcterms:modified xsi:type="dcterms:W3CDTF">2019-11-25T04:52:03Z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